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Светильники" sheetId="1" r:id="rId1"/>
    <sheet name="Кабельная продукция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13" i="2"/>
  <c r="D12" i="2"/>
  <c r="E12" i="2" s="1"/>
  <c r="E11" i="2"/>
  <c r="D11" i="2"/>
  <c r="D10" i="2"/>
  <c r="E10" i="2" s="1"/>
  <c r="E9" i="2"/>
  <c r="D9" i="2"/>
  <c r="D8" i="2"/>
  <c r="E8" i="2" s="1"/>
  <c r="E7" i="2"/>
  <c r="D7" i="2"/>
  <c r="D6" i="2"/>
  <c r="E6" i="2" s="1"/>
  <c r="E5" i="2"/>
  <c r="D5" i="2"/>
  <c r="D4" i="2"/>
  <c r="E4" i="2" s="1"/>
  <c r="E3" i="2"/>
  <c r="E14" i="2" s="1"/>
  <c r="E15" i="2" s="1"/>
  <c r="D3" i="2"/>
  <c r="F21" i="1" l="1"/>
  <c r="F20" i="1"/>
  <c r="F19" i="1"/>
  <c r="G15" i="1" l="1"/>
  <c r="F15" i="1"/>
  <c r="G14" i="1"/>
  <c r="F14" i="1"/>
  <c r="G13" i="1"/>
  <c r="F13" i="1"/>
  <c r="G12" i="1"/>
  <c r="F12" i="1"/>
  <c r="G11" i="1"/>
  <c r="F11" i="1" s="1"/>
  <c r="G10" i="1"/>
  <c r="F10" i="1"/>
  <c r="G9" i="1"/>
  <c r="F9" i="1"/>
  <c r="G8" i="1"/>
  <c r="F8" i="1"/>
  <c r="G7" i="1"/>
  <c r="F7" i="1"/>
  <c r="G6" i="1"/>
  <c r="F6" i="1"/>
  <c r="G5" i="1"/>
  <c r="F5" i="1" s="1"/>
  <c r="G4" i="1"/>
  <c r="F4" i="1"/>
  <c r="G3" i="1"/>
  <c r="G16" i="1" s="1"/>
  <c r="G17" i="1" s="1"/>
  <c r="F3" i="1"/>
</calcChain>
</file>

<file path=xl/sharedStrings.xml><?xml version="1.0" encoding="utf-8"?>
<sst xmlns="http://schemas.openxmlformats.org/spreadsheetml/2006/main" count="56" uniqueCount="40">
  <si>
    <t>Наименование</t>
  </si>
  <si>
    <t>Кол-во</t>
  </si>
  <si>
    <t>Стоимость для реализации</t>
  </si>
  <si>
    <t>Цена</t>
  </si>
  <si>
    <t>Сумма</t>
  </si>
  <si>
    <t>Светильник CID-L25/4K/O W (25w/3625Lm/4000K/d230*69мм/м оранж.d200мм  RAL-9003</t>
  </si>
  <si>
    <t>Светильник Varton V1-RO-00360-30ММО-2000540. 5Вт. 4000К</t>
  </si>
  <si>
    <t xml:space="preserve">Светильник Varton V1-RO-00360-30ММО-2001240. 12Вт, 1300Лм </t>
  </si>
  <si>
    <t>Светильник X-Line V1-R0-10826-02MMO-4001040 10Вт, 1000Лм,1742х63х100мм 4000К RAL9003</t>
  </si>
  <si>
    <t>Светильник БОСМА Eclipse A450 21W 2740Лм</t>
  </si>
  <si>
    <t xml:space="preserve">Светильник ДСП IP65 LED 24Вт 5000К 2900Лм 575мм </t>
  </si>
  <si>
    <t>Светильник ДСП IP65 LED 24Вт 5000К 3900Лм 575мм с БАП</t>
  </si>
  <si>
    <t>Светильник линейный торговый 18Вт 5000К 2940Лм бел подвес</t>
  </si>
  <si>
    <t>Светильник подвесной LumPro 12Вт, 1300Лм</t>
  </si>
  <si>
    <t>Светильник подвесной LumPro 18Вт, 1600Лм</t>
  </si>
  <si>
    <t>Светильник подвесной LumPro 2403040-01,30Вт, 3000Лм</t>
  </si>
  <si>
    <t>Светильник подвесной кольцо LumPro-55 Ring 70mm (26Вт,120мА,опаловый рассеиват 4000К бел)</t>
  </si>
  <si>
    <t>Светильник подвесной кольцо LumPro-55 Ring 70mm (74Вт,350мА,опаловый рассеиват 3000К бел)</t>
  </si>
  <si>
    <t>ИТОГО</t>
  </si>
  <si>
    <t>В том числе НДС 20%</t>
  </si>
  <si>
    <t>Подвесной Х-ЛАЙН 1,5х2000мм к-т 2шт VR-R0-70.0006.XLO-0003</t>
  </si>
  <si>
    <t>шт</t>
  </si>
  <si>
    <t>Комплект для подвеса свет NIMBUS 25W и 35W черн,дл.троса 1,5м V4-А0-70.0018.NMB-0002</t>
  </si>
  <si>
    <t>Комплект для подвеса свет NIMBUS 25W и 35W черн,дл.троса 4м V4-А0-70.0018.NMB-0006</t>
  </si>
  <si>
    <t>Ед.изм.</t>
  </si>
  <si>
    <t>Стоимость</t>
  </si>
  <si>
    <t>Цена с НДС</t>
  </si>
  <si>
    <t>Сумма с НДС</t>
  </si>
  <si>
    <t>Кабель АВВГ 4*120, км</t>
  </si>
  <si>
    <t>км</t>
  </si>
  <si>
    <t>Кабель АВВГ 4*150, км</t>
  </si>
  <si>
    <t>Кабель АВВГнг(А)-LS 4*185</t>
  </si>
  <si>
    <t>Кабель АПвВГнг(А) 4х185</t>
  </si>
  <si>
    <t>Кабель АПвВГнг(А) 4х240</t>
  </si>
  <si>
    <t>Кабель АППГнг (А)-HF 5х240мс (N,PE)-1, км</t>
  </si>
  <si>
    <t>Кабель ВВГнг(А)-FRLS 1кВ 5*10, км</t>
  </si>
  <si>
    <t>Кабель ППГнг(А)- FRHF 2*2.5, км</t>
  </si>
  <si>
    <t>Кабель ППГнг(А)- FRHF3*2,5-1, км</t>
  </si>
  <si>
    <t>Кабель ППГнг(А)- HF 3*10, км</t>
  </si>
  <si>
    <t>Кабель ППГнг(А)- HF 5х10 -1,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</si>
</sst>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\-0.000"/>
    <numFmt numFmtId="165" formatCode="#,##0.00;[Red]\-#,##0.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0" fillId="0" borderId="5" xfId="0" applyBorder="1"/>
    <xf numFmtId="0" fontId="0" fillId="0" borderId="6" xfId="0" applyBorder="1"/>
    <xf numFmtId="0" fontId="3" fillId="0" borderId="7" xfId="0" applyFont="1" applyFill="1" applyBorder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3" fillId="0" borderId="1" xfId="0" applyFont="1" applyFill="1" applyBorder="1"/>
    <xf numFmtId="4" fontId="0" fillId="0" borderId="2" xfId="0" applyNumberFormat="1" applyBorder="1" applyAlignment="1"/>
    <xf numFmtId="4" fontId="0" fillId="0" borderId="3" xfId="0" applyNumberFormat="1" applyBorder="1" applyAlignment="1"/>
    <xf numFmtId="0" fontId="3" fillId="0" borderId="4" xfId="0" applyFont="1" applyFill="1" applyBorder="1"/>
    <xf numFmtId="4" fontId="0" fillId="0" borderId="5" xfId="0" applyNumberFormat="1" applyBorder="1" applyAlignment="1"/>
    <xf numFmtId="4" fontId="0" fillId="0" borderId="6" xfId="0" applyNumberFormat="1" applyBorder="1" applyAlignment="1"/>
    <xf numFmtId="0" fontId="3" fillId="0" borderId="10" xfId="0" applyFont="1" applyFill="1" applyBorder="1"/>
    <xf numFmtId="4" fontId="0" fillId="0" borderId="11" xfId="0" applyNumberFormat="1" applyBorder="1" applyAlignment="1"/>
    <xf numFmtId="4" fontId="0" fillId="0" borderId="12" xfId="0" applyNumberFormat="1" applyBorder="1" applyAlignment="1"/>
    <xf numFmtId="0" fontId="3" fillId="0" borderId="13" xfId="0" applyFont="1" applyFill="1" applyBorder="1"/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2" xfId="0" applyNumberFormat="1" applyBorder="1"/>
    <xf numFmtId="4" fontId="0" fillId="0" borderId="3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0" xfId="0" applyFill="1"/>
    <xf numFmtId="165" fontId="4" fillId="0" borderId="14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" fontId="0" fillId="0" borderId="14" xfId="0" applyNumberFormat="1" applyBorder="1" applyAlignment="1">
      <alignment horizontal="left" vertical="top"/>
    </xf>
    <xf numFmtId="4" fontId="4" fillId="0" borderId="14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8" xfId="0" applyNumberFormat="1" applyFont="1" applyFill="1" applyBorder="1" applyAlignment="1">
      <alignment vertical="top" wrapText="1" indent="2"/>
    </xf>
    <xf numFmtId="164" fontId="3" fillId="0" borderId="8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vertical="top" wrapText="1" indent="2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5" xfId="0" applyNumberFormat="1" applyFont="1" applyFill="1" applyBorder="1" applyAlignment="1">
      <alignment vertical="top" wrapText="1" indent="2"/>
    </xf>
    <xf numFmtId="164" fontId="3" fillId="0" borderId="5" xfId="0" applyNumberFormat="1" applyFont="1" applyFill="1" applyBorder="1" applyAlignment="1">
      <alignment horizontal="right" wrapText="1"/>
    </xf>
    <xf numFmtId="0" fontId="3" fillId="0" borderId="11" xfId="0" applyNumberFormat="1" applyFont="1" applyFill="1" applyBorder="1" applyAlignment="1">
      <alignment vertical="top" wrapText="1" indent="2"/>
    </xf>
    <xf numFmtId="164" fontId="3" fillId="0" borderId="11" xfId="0" applyNumberFormat="1" applyFont="1" applyFill="1" applyBorder="1" applyAlignment="1">
      <alignment horizontal="right" wrapText="1"/>
    </xf>
    <xf numFmtId="0" fontId="3" fillId="0" borderId="14" xfId="0" applyNumberFormat="1" applyFont="1" applyFill="1" applyBorder="1" applyAlignment="1">
      <alignment vertical="top" wrapText="1" indent="2"/>
    </xf>
    <xf numFmtId="164" fontId="3" fillId="0" borderId="14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3" xfId="0" applyFont="1" applyBorder="1"/>
    <xf numFmtId="0" fontId="5" fillId="0" borderId="15" xfId="0" applyFont="1" applyBorder="1"/>
    <xf numFmtId="0" fontId="7" fillId="2" borderId="22" xfId="1" applyNumberFormat="1" applyFont="1" applyFill="1" applyBorder="1" applyAlignment="1">
      <alignment horizontal="left" vertical="top" wrapText="1"/>
    </xf>
    <xf numFmtId="0" fontId="7" fillId="2" borderId="22" xfId="1" applyNumberFormat="1" applyFont="1" applyFill="1" applyBorder="1" applyAlignment="1">
      <alignment horizontal="right" vertical="top" wrapText="1"/>
    </xf>
    <xf numFmtId="166" fontId="7" fillId="2" borderId="22" xfId="1" applyNumberFormat="1" applyFont="1" applyFill="1" applyBorder="1" applyAlignment="1">
      <alignment horizontal="right" vertical="top" wrapText="1"/>
    </xf>
    <xf numFmtId="4" fontId="5" fillId="0" borderId="13" xfId="0" applyNumberFormat="1" applyFont="1" applyBorder="1"/>
    <xf numFmtId="4" fontId="5" fillId="0" borderId="15" xfId="0" applyNumberFormat="1" applyFont="1" applyBorder="1"/>
    <xf numFmtId="0" fontId="5" fillId="0" borderId="22" xfId="0" applyFont="1" applyBorder="1" applyAlignment="1">
      <alignment horizontal="right"/>
    </xf>
    <xf numFmtId="0" fontId="7" fillId="2" borderId="23" xfId="1" applyNumberFormat="1" applyFont="1" applyFill="1" applyBorder="1" applyAlignment="1">
      <alignment horizontal="left" vertical="top" wrapText="1"/>
    </xf>
    <xf numFmtId="0" fontId="7" fillId="2" borderId="23" xfId="1" applyNumberFormat="1" applyFont="1" applyFill="1" applyBorder="1" applyAlignment="1">
      <alignment horizontal="right" vertical="top" wrapText="1"/>
    </xf>
    <xf numFmtId="166" fontId="7" fillId="2" borderId="23" xfId="1" applyNumberFormat="1" applyFont="1" applyFill="1" applyBorder="1" applyAlignment="1">
      <alignment horizontal="right" vertical="top" wrapText="1"/>
    </xf>
    <xf numFmtId="4" fontId="5" fillId="0" borderId="4" xfId="0" applyNumberFormat="1" applyFont="1" applyBorder="1"/>
    <xf numFmtId="4" fontId="5" fillId="0" borderId="6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" fontId="5" fillId="0" borderId="2" xfId="0" applyNumberFormat="1" applyFont="1" applyBorder="1"/>
    <xf numFmtId="4" fontId="5" fillId="0" borderId="3" xfId="0" applyNumberFormat="1" applyFont="1" applyBorder="1"/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" fontId="5" fillId="0" borderId="11" xfId="0" applyNumberFormat="1" applyFont="1" applyBorder="1"/>
    <xf numFmtId="4" fontId="5" fillId="0" borderId="12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3</xdr:row>
      <xdr:rowOff>38100</xdr:rowOff>
    </xdr:from>
    <xdr:to>
      <xdr:col>0</xdr:col>
      <xdr:colOff>971550</xdr:colOff>
      <xdr:row>4</xdr:row>
      <xdr:rowOff>490854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33450"/>
          <a:ext cx="533400" cy="86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</xdr:row>
      <xdr:rowOff>28575</xdr:rowOff>
    </xdr:from>
    <xdr:to>
      <xdr:col>0</xdr:col>
      <xdr:colOff>1104900</xdr:colOff>
      <xdr:row>6</xdr:row>
      <xdr:rowOff>123825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38325"/>
          <a:ext cx="1000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209551</xdr:colOff>
      <xdr:row>13</xdr:row>
      <xdr:rowOff>42111</xdr:rowOff>
    </xdr:from>
    <xdr:to>
      <xdr:col>0</xdr:col>
      <xdr:colOff>1073151</xdr:colOff>
      <xdr:row>14</xdr:row>
      <xdr:rowOff>323850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5042736"/>
          <a:ext cx="863600" cy="681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2</xdr:row>
      <xdr:rowOff>19050</xdr:rowOff>
    </xdr:from>
    <xdr:to>
      <xdr:col>0</xdr:col>
      <xdr:colOff>1104901</xdr:colOff>
      <xdr:row>2</xdr:row>
      <xdr:rowOff>459921</xdr:rowOff>
    </xdr:to>
    <xdr:pic>
      <xdr:nvPicPr>
        <xdr:cNvPr id="5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409575"/>
          <a:ext cx="857250" cy="44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7</xdr:row>
      <xdr:rowOff>142875</xdr:rowOff>
    </xdr:from>
    <xdr:to>
      <xdr:col>0</xdr:col>
      <xdr:colOff>1028700</xdr:colOff>
      <xdr:row>9</xdr:row>
      <xdr:rowOff>133350</xdr:rowOff>
    </xdr:to>
    <xdr:pic>
      <xdr:nvPicPr>
        <xdr:cNvPr id="6" name="Рисунок 11" descr="http://artaus.ru/images/detailed/3/%D0%A5%D0%BB%D0%B0%D0%B9%D0%BD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6003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10</xdr:row>
      <xdr:rowOff>47625</xdr:rowOff>
    </xdr:from>
    <xdr:to>
      <xdr:col>0</xdr:col>
      <xdr:colOff>1004102</xdr:colOff>
      <xdr:row>12</xdr:row>
      <xdr:rowOff>342900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0" y="3419475"/>
          <a:ext cx="718352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I10" sqref="I10"/>
    </sheetView>
  </sheetViews>
  <sheetFormatPr defaultRowHeight="15" x14ac:dyDescent="0.25"/>
  <cols>
    <col min="1" max="1" width="19.5703125" style="22" customWidth="1"/>
    <col min="2" max="2" width="9.140625" style="22"/>
    <col min="3" max="3" width="45.42578125" style="22" customWidth="1"/>
    <col min="4" max="5" width="9.140625" style="22"/>
    <col min="6" max="6" width="13.28515625" customWidth="1"/>
    <col min="7" max="7" width="16.28515625" customWidth="1"/>
  </cols>
  <sheetData>
    <row r="1" spans="1:7" x14ac:dyDescent="0.25">
      <c r="A1" s="30"/>
      <c r="B1" s="32" t="s">
        <v>0</v>
      </c>
      <c r="C1" s="32"/>
      <c r="D1" s="32" t="s">
        <v>1</v>
      </c>
      <c r="E1" s="32"/>
      <c r="F1" s="34" t="s">
        <v>2</v>
      </c>
      <c r="G1" s="35"/>
    </row>
    <row r="2" spans="1:7" ht="15.75" thickBot="1" x14ac:dyDescent="0.3">
      <c r="A2" s="31"/>
      <c r="B2" s="33"/>
      <c r="C2" s="33"/>
      <c r="D2" s="33"/>
      <c r="E2" s="33"/>
      <c r="F2" s="1" t="s">
        <v>3</v>
      </c>
      <c r="G2" s="2" t="s">
        <v>4</v>
      </c>
    </row>
    <row r="3" spans="1:7" ht="39.75" customHeight="1" thickBot="1" x14ac:dyDescent="0.3">
      <c r="A3" s="3"/>
      <c r="B3" s="36" t="s">
        <v>5</v>
      </c>
      <c r="C3" s="36"/>
      <c r="D3" s="37">
        <v>173</v>
      </c>
      <c r="E3" s="37"/>
      <c r="F3" s="4">
        <f t="shared" ref="F3:F15" si="0">G3/D3</f>
        <v>3780.3796751445088</v>
      </c>
      <c r="G3" s="5">
        <f>(1.2*519052.13)*1.05</f>
        <v>654005.6838</v>
      </c>
    </row>
    <row r="4" spans="1:7" ht="32.25" customHeight="1" x14ac:dyDescent="0.25">
      <c r="A4" s="6"/>
      <c r="B4" s="38" t="s">
        <v>6</v>
      </c>
      <c r="C4" s="38"/>
      <c r="D4" s="39">
        <v>21</v>
      </c>
      <c r="E4" s="39"/>
      <c r="F4" s="7">
        <f t="shared" si="0"/>
        <v>5535.5730000000003</v>
      </c>
      <c r="G4" s="8">
        <f>(1.2*92259.55)*1.05</f>
        <v>116247.03300000001</v>
      </c>
    </row>
    <row r="5" spans="1:7" ht="39.75" customHeight="1" thickBot="1" x14ac:dyDescent="0.3">
      <c r="A5" s="9"/>
      <c r="B5" s="40" t="s">
        <v>7</v>
      </c>
      <c r="C5" s="40"/>
      <c r="D5" s="41">
        <v>267</v>
      </c>
      <c r="E5" s="41"/>
      <c r="F5" s="10">
        <f t="shared" si="0"/>
        <v>5535.5789999999997</v>
      </c>
      <c r="G5" s="11">
        <f>(1.2*1173015.55)*1.05</f>
        <v>1477999.5929999999</v>
      </c>
    </row>
    <row r="6" spans="1:7" ht="29.25" customHeight="1" x14ac:dyDescent="0.25">
      <c r="A6" s="6"/>
      <c r="B6" s="38" t="s">
        <v>8</v>
      </c>
      <c r="C6" s="38"/>
      <c r="D6" s="39">
        <v>11</v>
      </c>
      <c r="E6" s="39"/>
      <c r="F6" s="7">
        <f t="shared" si="0"/>
        <v>7916.7369272727265</v>
      </c>
      <c r="G6" s="8">
        <f>1.2*69114.37*1.05</f>
        <v>87084.106199999995</v>
      </c>
    </row>
    <row r="7" spans="1:7" ht="21.75" customHeight="1" thickBot="1" x14ac:dyDescent="0.3">
      <c r="A7" s="12"/>
      <c r="B7" s="42" t="s">
        <v>9</v>
      </c>
      <c r="C7" s="42"/>
      <c r="D7" s="43">
        <v>13</v>
      </c>
      <c r="E7" s="43"/>
      <c r="F7" s="13">
        <f t="shared" si="0"/>
        <v>32748.975000000002</v>
      </c>
      <c r="G7" s="14">
        <f>1.2*337886.25*1.05</f>
        <v>425736.67500000005</v>
      </c>
    </row>
    <row r="8" spans="1:7" ht="24" customHeight="1" x14ac:dyDescent="0.25">
      <c r="A8" s="6"/>
      <c r="B8" s="38" t="s">
        <v>10</v>
      </c>
      <c r="C8" s="38"/>
      <c r="D8" s="39">
        <v>30</v>
      </c>
      <c r="E8" s="39"/>
      <c r="F8" s="7">
        <f t="shared" si="0"/>
        <v>3491.2498740000005</v>
      </c>
      <c r="G8" s="8">
        <f>1.2*83124.997*1.05</f>
        <v>104737.49622000002</v>
      </c>
    </row>
    <row r="9" spans="1:7" ht="24" customHeight="1" x14ac:dyDescent="0.25">
      <c r="A9" s="15"/>
      <c r="B9" s="44" t="s">
        <v>11</v>
      </c>
      <c r="C9" s="44"/>
      <c r="D9" s="45">
        <v>14</v>
      </c>
      <c r="E9" s="45"/>
      <c r="F9" s="16">
        <f t="shared" si="0"/>
        <v>5113.5003000000006</v>
      </c>
      <c r="G9" s="17">
        <f>1.2*56816.67*1.05</f>
        <v>71589.00420000001</v>
      </c>
    </row>
    <row r="10" spans="1:7" ht="24" customHeight="1" thickBot="1" x14ac:dyDescent="0.3">
      <c r="A10" s="12"/>
      <c r="B10" s="42" t="s">
        <v>12</v>
      </c>
      <c r="C10" s="42"/>
      <c r="D10" s="43">
        <v>30</v>
      </c>
      <c r="E10" s="43"/>
      <c r="F10" s="13">
        <f t="shared" si="0"/>
        <v>4538.625</v>
      </c>
      <c r="G10" s="14">
        <f>1.2*108062.5*1.05</f>
        <v>136158.75</v>
      </c>
    </row>
    <row r="11" spans="1:7" ht="42.75" customHeight="1" x14ac:dyDescent="0.25">
      <c r="A11" s="6"/>
      <c r="B11" s="38" t="s">
        <v>13</v>
      </c>
      <c r="C11" s="38"/>
      <c r="D11" s="39">
        <v>43</v>
      </c>
      <c r="E11" s="39"/>
      <c r="F11" s="7">
        <f t="shared" si="0"/>
        <v>5535.5788046511625</v>
      </c>
      <c r="G11" s="8">
        <f>1.2*188912.61*1.05</f>
        <v>238029.88860000001</v>
      </c>
    </row>
    <row r="12" spans="1:7" ht="45" customHeight="1" x14ac:dyDescent="0.25">
      <c r="A12" s="15"/>
      <c r="B12" s="44" t="s">
        <v>14</v>
      </c>
      <c r="C12" s="44"/>
      <c r="D12" s="45">
        <v>11</v>
      </c>
      <c r="E12" s="45"/>
      <c r="F12" s="16">
        <f t="shared" si="0"/>
        <v>5535.5786181818194</v>
      </c>
      <c r="G12" s="17">
        <f>1.2*48326.48*1.05</f>
        <v>60891.36480000001</v>
      </c>
    </row>
    <row r="13" spans="1:7" ht="40.5" customHeight="1" thickBot="1" x14ac:dyDescent="0.3">
      <c r="A13" s="12"/>
      <c r="B13" s="42" t="s">
        <v>15</v>
      </c>
      <c r="C13" s="42"/>
      <c r="D13" s="43">
        <v>170</v>
      </c>
      <c r="E13" s="43"/>
      <c r="F13" s="13">
        <f t="shared" si="0"/>
        <v>5535.5789752941173</v>
      </c>
      <c r="G13" s="14">
        <f>1.2*746863.83*1.05</f>
        <v>941048.42579999997</v>
      </c>
    </row>
    <row r="14" spans="1:7" ht="31.5" customHeight="1" x14ac:dyDescent="0.25">
      <c r="A14" s="6"/>
      <c r="B14" s="38" t="s">
        <v>16</v>
      </c>
      <c r="C14" s="38"/>
      <c r="D14" s="39">
        <v>1</v>
      </c>
      <c r="E14" s="39"/>
      <c r="F14" s="7">
        <f t="shared" si="0"/>
        <v>25798.5</v>
      </c>
      <c r="G14" s="8">
        <f>1.2*20475*1.05</f>
        <v>25798.5</v>
      </c>
    </row>
    <row r="15" spans="1:7" ht="31.5" customHeight="1" thickBot="1" x14ac:dyDescent="0.3">
      <c r="A15" s="12"/>
      <c r="B15" s="42" t="s">
        <v>17</v>
      </c>
      <c r="C15" s="42"/>
      <c r="D15" s="43">
        <v>14</v>
      </c>
      <c r="E15" s="43"/>
      <c r="F15" s="13">
        <f t="shared" si="0"/>
        <v>25798.5</v>
      </c>
      <c r="G15" s="14">
        <f>1.2*286650*1.05</f>
        <v>361179</v>
      </c>
    </row>
    <row r="16" spans="1:7" x14ac:dyDescent="0.25">
      <c r="A16" s="46" t="s">
        <v>18</v>
      </c>
      <c r="B16" s="47"/>
      <c r="C16" s="47"/>
      <c r="D16" s="48"/>
      <c r="E16" s="48"/>
      <c r="F16" s="18"/>
      <c r="G16" s="19">
        <f>SUM(G3:G15)</f>
        <v>4700505.5206200005</v>
      </c>
    </row>
    <row r="17" spans="1:7" ht="15.75" thickBot="1" x14ac:dyDescent="0.3">
      <c r="A17" s="49" t="s">
        <v>19</v>
      </c>
      <c r="B17" s="50"/>
      <c r="C17" s="50"/>
      <c r="D17" s="51"/>
      <c r="E17" s="51"/>
      <c r="F17" s="20"/>
      <c r="G17" s="21">
        <f>G16*20/120</f>
        <v>783417.58677000005</v>
      </c>
    </row>
    <row r="19" spans="1:7" ht="45.75" customHeight="1" x14ac:dyDescent="0.25">
      <c r="A19" s="27" t="s">
        <v>20</v>
      </c>
      <c r="B19" s="28"/>
      <c r="C19" s="29"/>
      <c r="D19" s="23" t="s">
        <v>21</v>
      </c>
      <c r="E19" s="24">
        <v>11</v>
      </c>
      <c r="F19" s="25">
        <f>G19/E19</f>
        <v>555.15</v>
      </c>
      <c r="G19" s="26">
        <v>6106.65</v>
      </c>
    </row>
    <row r="20" spans="1:7" ht="25.5" customHeight="1" x14ac:dyDescent="0.25">
      <c r="A20" s="27" t="s">
        <v>22</v>
      </c>
      <c r="B20" s="28"/>
      <c r="C20" s="29"/>
      <c r="D20" s="23" t="s">
        <v>21</v>
      </c>
      <c r="E20" s="24">
        <v>550</v>
      </c>
      <c r="F20" s="25">
        <f t="shared" ref="F20:F21" si="1">G20/E20</f>
        <v>744.55</v>
      </c>
      <c r="G20" s="26">
        <v>409502.5</v>
      </c>
    </row>
    <row r="21" spans="1:7" ht="24.75" customHeight="1" x14ac:dyDescent="0.25">
      <c r="A21" s="27" t="s">
        <v>23</v>
      </c>
      <c r="B21" s="28"/>
      <c r="C21" s="29"/>
      <c r="D21" s="23" t="s">
        <v>21</v>
      </c>
      <c r="E21" s="24">
        <v>59</v>
      </c>
      <c r="F21" s="25">
        <f t="shared" si="1"/>
        <v>861.34169491525427</v>
      </c>
      <c r="G21" s="26">
        <v>50819.16</v>
      </c>
    </row>
  </sheetData>
  <mergeCells count="37">
    <mergeCell ref="D17:E17"/>
    <mergeCell ref="B13:C13"/>
    <mergeCell ref="D13:E13"/>
    <mergeCell ref="B14:C14"/>
    <mergeCell ref="D14:E14"/>
    <mergeCell ref="B15:C15"/>
    <mergeCell ref="D15:E15"/>
    <mergeCell ref="D11:E11"/>
    <mergeCell ref="B12:C12"/>
    <mergeCell ref="D12:E12"/>
    <mergeCell ref="A16:C16"/>
    <mergeCell ref="D16:E16"/>
    <mergeCell ref="D8:E8"/>
    <mergeCell ref="B9:C9"/>
    <mergeCell ref="D9:E9"/>
    <mergeCell ref="B10:C10"/>
    <mergeCell ref="D10:E10"/>
    <mergeCell ref="D5:E5"/>
    <mergeCell ref="B6:C6"/>
    <mergeCell ref="D6:E6"/>
    <mergeCell ref="B7:C7"/>
    <mergeCell ref="D7:E7"/>
    <mergeCell ref="D1:E2"/>
    <mergeCell ref="F1:G1"/>
    <mergeCell ref="B3:C3"/>
    <mergeCell ref="D3:E3"/>
    <mergeCell ref="B4:C4"/>
    <mergeCell ref="D4:E4"/>
    <mergeCell ref="A19:C19"/>
    <mergeCell ref="A20:C20"/>
    <mergeCell ref="A21:C21"/>
    <mergeCell ref="A1:A2"/>
    <mergeCell ref="B1:C2"/>
    <mergeCell ref="B5:C5"/>
    <mergeCell ref="B8:C8"/>
    <mergeCell ref="B11:C11"/>
    <mergeCell ref="A17:C17"/>
  </mergeCells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4" max="4" width="13.28515625" customWidth="1"/>
    <col min="5" max="5" width="17.140625" customWidth="1"/>
  </cols>
  <sheetData>
    <row r="1" spans="1:5" x14ac:dyDescent="0.25">
      <c r="A1" s="52" t="s">
        <v>0</v>
      </c>
      <c r="B1" s="52" t="s">
        <v>24</v>
      </c>
      <c r="C1" s="52" t="s">
        <v>1</v>
      </c>
      <c r="D1" s="53" t="s">
        <v>25</v>
      </c>
      <c r="E1" s="54"/>
    </row>
    <row r="2" spans="1:5" x14ac:dyDescent="0.25">
      <c r="A2" s="55"/>
      <c r="B2" s="55"/>
      <c r="C2" s="55"/>
      <c r="D2" s="56" t="s">
        <v>26</v>
      </c>
      <c r="E2" s="57" t="s">
        <v>27</v>
      </c>
    </row>
    <row r="3" spans="1:5" ht="38.25" x14ac:dyDescent="0.25">
      <c r="A3" s="58" t="s">
        <v>28</v>
      </c>
      <c r="B3" s="59" t="s">
        <v>29</v>
      </c>
      <c r="C3" s="60">
        <v>0.25</v>
      </c>
      <c r="D3" s="61">
        <f>460420.83*1.2*0.95</f>
        <v>524879.74620000005</v>
      </c>
      <c r="E3" s="62">
        <f t="shared" ref="E3:E13" si="0">D3*C3</f>
        <v>131219.93655000001</v>
      </c>
    </row>
    <row r="4" spans="1:5" ht="38.25" x14ac:dyDescent="0.25">
      <c r="A4" s="58" t="s">
        <v>30</v>
      </c>
      <c r="B4" s="59" t="s">
        <v>29</v>
      </c>
      <c r="C4" s="60">
        <v>0.35799999999999998</v>
      </c>
      <c r="D4" s="61">
        <f>561755.1*1.2*0.95</f>
        <v>640400.81400000001</v>
      </c>
      <c r="E4" s="62">
        <f t="shared" si="0"/>
        <v>229263.491412</v>
      </c>
    </row>
    <row r="5" spans="1:5" ht="51" x14ac:dyDescent="0.25">
      <c r="A5" s="58" t="s">
        <v>31</v>
      </c>
      <c r="B5" s="59" t="s">
        <v>29</v>
      </c>
      <c r="C5" s="60">
        <v>0.34</v>
      </c>
      <c r="D5" s="61">
        <f>748016.63*1.2*0.95</f>
        <v>852738.95819999999</v>
      </c>
      <c r="E5" s="62">
        <f t="shared" si="0"/>
        <v>289931.245788</v>
      </c>
    </row>
    <row r="6" spans="1:5" ht="38.25" x14ac:dyDescent="0.25">
      <c r="A6" s="58" t="s">
        <v>32</v>
      </c>
      <c r="B6" s="63" t="s">
        <v>29</v>
      </c>
      <c r="C6" s="60">
        <v>0.39</v>
      </c>
      <c r="D6" s="61">
        <f>652493.37*1.2*0.95</f>
        <v>743842.44179999991</v>
      </c>
      <c r="E6" s="62">
        <f t="shared" si="0"/>
        <v>290098.552302</v>
      </c>
    </row>
    <row r="7" spans="1:5" ht="38.25" x14ac:dyDescent="0.25">
      <c r="A7" s="58" t="s">
        <v>33</v>
      </c>
      <c r="B7" s="63" t="s">
        <v>29</v>
      </c>
      <c r="C7" s="60">
        <v>0.5</v>
      </c>
      <c r="D7" s="61">
        <f>825585.35*1.2*0.95</f>
        <v>941167.29899999988</v>
      </c>
      <c r="E7" s="62">
        <f t="shared" si="0"/>
        <v>470583.64949999994</v>
      </c>
    </row>
    <row r="8" spans="1:5" ht="39" customHeight="1" x14ac:dyDescent="0.25">
      <c r="A8" s="58" t="s">
        <v>34</v>
      </c>
      <c r="B8" s="59" t="s">
        <v>29</v>
      </c>
      <c r="C8" s="60">
        <v>0.36299999999999999</v>
      </c>
      <c r="D8" s="61">
        <f>1514956.69*1.2*0.95</f>
        <v>1727050.6265999998</v>
      </c>
      <c r="E8" s="62">
        <f t="shared" si="0"/>
        <v>626919.37745579996</v>
      </c>
    </row>
    <row r="9" spans="1:5" ht="63.75" x14ac:dyDescent="0.25">
      <c r="A9" s="58" t="s">
        <v>35</v>
      </c>
      <c r="B9" s="59" t="s">
        <v>29</v>
      </c>
      <c r="C9" s="60">
        <v>5.0960000000000001</v>
      </c>
      <c r="D9" s="61">
        <f>407623.54*1.2*0.95</f>
        <v>464690.83559999993</v>
      </c>
      <c r="E9" s="62">
        <f t="shared" si="0"/>
        <v>2368064.4982175995</v>
      </c>
    </row>
    <row r="10" spans="1:5" ht="51" x14ac:dyDescent="0.25">
      <c r="A10" s="58" t="s">
        <v>36</v>
      </c>
      <c r="B10" s="59" t="s">
        <v>29</v>
      </c>
      <c r="C10" s="60">
        <v>5.2130000000000001</v>
      </c>
      <c r="D10" s="61">
        <f>89115.83*1.2*0.95</f>
        <v>101592.0462</v>
      </c>
      <c r="E10" s="62">
        <f t="shared" si="0"/>
        <v>529599.33684060001</v>
      </c>
    </row>
    <row r="11" spans="1:5" ht="51" x14ac:dyDescent="0.25">
      <c r="A11" s="58" t="s">
        <v>37</v>
      </c>
      <c r="B11" s="59" t="s">
        <v>29</v>
      </c>
      <c r="C11" s="60">
        <v>7.0000000000000007E-2</v>
      </c>
      <c r="D11" s="61">
        <f>122681.99*1.2*0.95</f>
        <v>139857.46859999999</v>
      </c>
      <c r="E11" s="62">
        <f t="shared" si="0"/>
        <v>9790.0228020000013</v>
      </c>
    </row>
    <row r="12" spans="1:5" ht="51" x14ac:dyDescent="0.25">
      <c r="A12" s="58" t="s">
        <v>38</v>
      </c>
      <c r="B12" s="59" t="s">
        <v>29</v>
      </c>
      <c r="C12" s="60">
        <v>1.425</v>
      </c>
      <c r="D12" s="61">
        <f>268342.39*1.2*0.95</f>
        <v>305910.32459999999</v>
      </c>
      <c r="E12" s="62">
        <f t="shared" si="0"/>
        <v>435922.21255499998</v>
      </c>
    </row>
    <row r="13" spans="1:5" ht="29.25" customHeight="1" thickBot="1" x14ac:dyDescent="0.3">
      <c r="A13" s="64" t="s">
        <v>39</v>
      </c>
      <c r="B13" s="65" t="s">
        <v>29</v>
      </c>
      <c r="C13" s="66">
        <v>0.121</v>
      </c>
      <c r="D13" s="67">
        <f>425313.95*1.2*0.95</f>
        <v>484857.90299999999</v>
      </c>
      <c r="E13" s="68">
        <f t="shared" si="0"/>
        <v>58667.806262999999</v>
      </c>
    </row>
    <row r="14" spans="1:5" x14ac:dyDescent="0.25">
      <c r="A14" s="69" t="s">
        <v>18</v>
      </c>
      <c r="B14" s="70"/>
      <c r="C14" s="70"/>
      <c r="D14" s="71"/>
      <c r="E14" s="72">
        <f>SUM(E3:E13)</f>
        <v>5440060.129685998</v>
      </c>
    </row>
    <row r="15" spans="1:5" ht="15.75" thickBot="1" x14ac:dyDescent="0.3">
      <c r="A15" s="73" t="s">
        <v>19</v>
      </c>
      <c r="B15" s="74"/>
      <c r="C15" s="74"/>
      <c r="D15" s="75"/>
      <c r="E15" s="76">
        <f>E14*20/120</f>
        <v>906676.68828099966</v>
      </c>
    </row>
  </sheetData>
  <mergeCells count="6">
    <mergeCell ref="A1:A2"/>
    <mergeCell ref="B1:B2"/>
    <mergeCell ref="C1:C2"/>
    <mergeCell ref="D1:E1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Светильники</vt:lpstr>
      <vt:lpstr>Кабельная продукция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Микитюк В.Г.</dc:creator>
  <cp:lastModifiedBy>Микушов </cp:lastModifiedBy>
  <cp:lastPrinted>2022-08-30T05:43:18Z</cp:lastPrinted>
  <dcterms:created xsi:type="dcterms:W3CDTF">2022-08-22T06:47:29Z</dcterms:created>
  <dcterms:modified xsi:type="dcterms:W3CDTF">2022-09-12T22:48:46Z</dcterms:modified>
</cp:coreProperties>
</file>